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MailOriginal" localSheetId="0">Sheet1!$J$31</definedName>
    <definedName name="dr">Sheet1!$C$5</definedName>
    <definedName name="Lap">Sheet1!$C$3</definedName>
    <definedName name="Mile">Sheet1!$C$4</definedName>
    <definedName name="slit600">Sheet1!$D$13</definedName>
    <definedName name="split100">Sheet1!$D$8</definedName>
    <definedName name="split1000">Sheet1!$D$15</definedName>
    <definedName name="split1200">Sheet1!$D$16</definedName>
    <definedName name="split1500">Sheet1!$D$17</definedName>
    <definedName name="split1600">Sheet1!$D$18</definedName>
    <definedName name="split200">Sheet1!$D$9</definedName>
    <definedName name="split2000">Sheet1!$D$20</definedName>
    <definedName name="split300">Sheet1!$D$10</definedName>
    <definedName name="split3000">Sheet1!$D$21</definedName>
    <definedName name="split400">Sheet1!$D$11</definedName>
    <definedName name="split4000">Sheet1!$D$23</definedName>
    <definedName name="split500">Sheet1!$D$12</definedName>
    <definedName name="split5000">Sheet1!$D$25</definedName>
    <definedName name="split600">Sheet1!$D$13</definedName>
    <definedName name="split800">Sheet1!$D$14</definedName>
    <definedName name="water3k">Sheet1!$E$3</definedName>
    <definedName name="watermile">Sheet1!$E$4</definedName>
  </definedNames>
  <calcPr calcId="145621"/>
</workbook>
</file>

<file path=xl/calcChain.xml><?xml version="1.0" encoding="utf-8"?>
<calcChain xmlns="http://schemas.openxmlformats.org/spreadsheetml/2006/main">
  <c r="H40" i="1" l="1"/>
  <c r="H39" i="1"/>
  <c r="G40" i="1"/>
  <c r="F40" i="1"/>
  <c r="G39" i="1"/>
  <c r="F39" i="1"/>
  <c r="C6" i="1"/>
  <c r="I37" i="1" l="1"/>
  <c r="I36" i="1"/>
  <c r="I34" i="1"/>
  <c r="I33" i="1"/>
  <c r="I32" i="1"/>
  <c r="I31" i="1"/>
  <c r="I30" i="1"/>
  <c r="I29" i="1"/>
  <c r="I28" i="1"/>
  <c r="I27" i="1"/>
  <c r="I26" i="1"/>
  <c r="I24" i="1"/>
  <c r="I22" i="1"/>
  <c r="I19" i="1"/>
  <c r="C36" i="1" l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8" i="1"/>
  <c r="D28" i="1" s="1"/>
  <c r="F28" i="1" s="1"/>
  <c r="C27" i="1"/>
  <c r="D27" i="1" s="1"/>
  <c r="C26" i="1"/>
  <c r="D26" i="1" s="1"/>
  <c r="C25" i="1"/>
  <c r="D25" i="1" s="1"/>
  <c r="C23" i="1"/>
  <c r="D23" i="1" s="1"/>
  <c r="C21" i="1"/>
  <c r="D21" i="1" s="1"/>
  <c r="E3" i="1" s="1"/>
  <c r="C20" i="1"/>
  <c r="D20" i="1" s="1"/>
  <c r="C18" i="1"/>
  <c r="D18" i="1" s="1"/>
  <c r="C17" i="1"/>
  <c r="D17" i="1" s="1"/>
  <c r="C16" i="1"/>
  <c r="D16" i="1" s="1"/>
  <c r="C15" i="1"/>
  <c r="D15" i="1" s="1"/>
  <c r="C14" i="1"/>
  <c r="D14" i="1" s="1"/>
  <c r="E5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A37" i="1"/>
  <c r="A29" i="1"/>
  <c r="A24" i="1"/>
  <c r="C24" i="1" s="1"/>
  <c r="A22" i="1"/>
  <c r="C22" i="1" s="1"/>
  <c r="A19" i="1"/>
  <c r="G28" i="1" l="1"/>
  <c r="H28" i="1" s="1"/>
  <c r="J28" i="1"/>
  <c r="K28" i="1" s="1"/>
  <c r="L28" i="1" s="1"/>
  <c r="F26" i="1"/>
  <c r="F31" i="1"/>
  <c r="J31" i="1" s="1"/>
  <c r="F33" i="1"/>
  <c r="J33" i="1" s="1"/>
  <c r="K33" i="1" s="1"/>
  <c r="L33" i="1" s="1"/>
  <c r="F35" i="1"/>
  <c r="F27" i="1"/>
  <c r="F30" i="1"/>
  <c r="F32" i="1"/>
  <c r="J32" i="1" s="1"/>
  <c r="K32" i="1" s="1"/>
  <c r="L32" i="1" s="1"/>
  <c r="F34" i="1"/>
  <c r="J34" i="1" s="1"/>
  <c r="K34" i="1" s="1"/>
  <c r="L34" i="1" s="1"/>
  <c r="F36" i="1"/>
  <c r="J36" i="1" s="1"/>
  <c r="K36" i="1" s="1"/>
  <c r="L36" i="1" s="1"/>
  <c r="C19" i="1"/>
  <c r="D19" i="1" s="1"/>
  <c r="C29" i="1"/>
  <c r="D29" i="1" s="1"/>
  <c r="F29" i="1" s="1"/>
  <c r="C37" i="1"/>
  <c r="D37" i="1" s="1"/>
  <c r="F37" i="1" s="1"/>
  <c r="J37" i="1" s="1"/>
  <c r="K37" i="1" s="1"/>
  <c r="L37" i="1" s="1"/>
  <c r="D22" i="1"/>
  <c r="F22" i="1" s="1"/>
  <c r="D24" i="1"/>
  <c r="F19" i="1" l="1"/>
  <c r="J19" i="1" s="1"/>
  <c r="K19" i="1" s="1"/>
  <c r="L19" i="1" s="1"/>
  <c r="E4" i="1"/>
  <c r="F24" i="1" s="1"/>
  <c r="G35" i="1"/>
  <c r="H35" i="1" s="1"/>
  <c r="J35" i="1"/>
  <c r="K35" i="1" s="1"/>
  <c r="L35" i="1" s="1"/>
  <c r="G22" i="1"/>
  <c r="H22" i="1" s="1"/>
  <c r="J22" i="1"/>
  <c r="K22" i="1" s="1"/>
  <c r="L22" i="1" s="1"/>
  <c r="G37" i="1"/>
  <c r="H37" i="1" s="1"/>
  <c r="G34" i="1"/>
  <c r="H34" i="1" s="1"/>
  <c r="G30" i="1"/>
  <c r="H30" i="1" s="1"/>
  <c r="J30" i="1"/>
  <c r="K30" i="1" s="1"/>
  <c r="L30" i="1" s="1"/>
  <c r="G31" i="1"/>
  <c r="H31" i="1" s="1"/>
  <c r="K31" i="1"/>
  <c r="L31" i="1" s="1"/>
  <c r="G29" i="1"/>
  <c r="H29" i="1" s="1"/>
  <c r="J29" i="1"/>
  <c r="K29" i="1" s="1"/>
  <c r="L29" i="1" s="1"/>
  <c r="G36" i="1"/>
  <c r="H36" i="1" s="1"/>
  <c r="G32" i="1"/>
  <c r="H32" i="1" s="1"/>
  <c r="G27" i="1"/>
  <c r="H27" i="1" s="1"/>
  <c r="J27" i="1"/>
  <c r="K27" i="1" s="1"/>
  <c r="L27" i="1" s="1"/>
  <c r="G33" i="1"/>
  <c r="H33" i="1" s="1"/>
  <c r="G26" i="1"/>
  <c r="H26" i="1" s="1"/>
  <c r="J26" i="1"/>
  <c r="K26" i="1" s="1"/>
  <c r="L26" i="1" s="1"/>
  <c r="G19" i="1" l="1"/>
  <c r="H19" i="1" s="1"/>
  <c r="G24" i="1"/>
  <c r="H24" i="1" s="1"/>
  <c r="J24" i="1"/>
  <c r="K24" i="1" s="1"/>
  <c r="L24" i="1" s="1"/>
</calcChain>
</file>

<file path=xl/comments1.xml><?xml version="1.0" encoding="utf-8"?>
<comments xmlns="http://schemas.openxmlformats.org/spreadsheetml/2006/main">
  <authors>
    <author>Author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lane line to measured line. (Should this include 5cm thickness of lane line?)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+ = counterclockwise (in normal running direction)
- = clockwise (back towards start)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charset val="1"/>
          </rPr>
          <t xml:space="preserve">
The section from 600m to 100m is straight</t>
        </r>
      </text>
    </comment>
  </commentList>
</comments>
</file>

<file path=xl/sharedStrings.xml><?xml version="1.0" encoding="utf-8"?>
<sst xmlns="http://schemas.openxmlformats.org/spreadsheetml/2006/main" count="49" uniqueCount="41">
  <si>
    <t>Full Laps</t>
  </si>
  <si>
    <t>Plus (Meters)</t>
  </si>
  <si>
    <t>Distance (m)</t>
  </si>
  <si>
    <t>Mile</t>
  </si>
  <si>
    <t xml:space="preserve">  </t>
  </si>
  <si>
    <t>Meters/Lap</t>
  </si>
  <si>
    <t>Meters/Mile</t>
  </si>
  <si>
    <t>2 Miles</t>
  </si>
  <si>
    <t>3 Miles</t>
  </si>
  <si>
    <t>5 Miles</t>
  </si>
  <si>
    <t>10 Miles</t>
  </si>
  <si>
    <t>Nearest Mark</t>
  </si>
  <si>
    <t>1600 Split</t>
  </si>
  <si>
    <t>4000 Split</t>
  </si>
  <si>
    <t>600 Split</t>
  </si>
  <si>
    <t>300 Split</t>
  </si>
  <si>
    <t>Common Start</t>
  </si>
  <si>
    <t>500 Split</t>
  </si>
  <si>
    <t>1500 Split</t>
  </si>
  <si>
    <t>1200 Split</t>
  </si>
  <si>
    <t>400 Split</t>
  </si>
  <si>
    <t>5000 Split</t>
  </si>
  <si>
    <t>Manley Fieldhouse Track: Offsets of unmarked splits from nearest marked split</t>
  </si>
  <si>
    <t>Constants:</t>
  </si>
  <si>
    <t>Offset (arc,m)</t>
  </si>
  <si>
    <t>feet</t>
  </si>
  <si>
    <t>odd inches</t>
  </si>
  <si>
    <t xml:space="preserve"> </t>
  </si>
  <si>
    <t>Radius</t>
  </si>
  <si>
    <t xml:space="preserve">    infinity</t>
  </si>
  <si>
    <t>Offset (chord,m)</t>
  </si>
  <si>
    <t>Radius Delta</t>
  </si>
  <si>
    <t>3k waterfall</t>
  </si>
  <si>
    <t>mile waterfall</t>
  </si>
  <si>
    <t>800 waterfall</t>
  </si>
  <si>
    <t>Mile Waterfall</t>
  </si>
  <si>
    <t>Red Line Offset</t>
  </si>
  <si>
    <t>1k from 3k start</t>
  </si>
  <si>
    <t>2k from 3k start</t>
  </si>
  <si>
    <t>800 Split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</si>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</sst>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A23" workbookViewId="0">
      <selection activeCell="H36" sqref="H36"/>
    </sheetView>
  </sheetViews>
  <sheetFormatPr defaultRowHeight="15" x14ac:dyDescent="0.25"/>
  <cols>
    <col min="1" max="1" width="17.42578125" customWidth="1"/>
    <col min="2" max="2" width="15" customWidth="1"/>
    <col min="3" max="3" width="9.28515625" customWidth="1"/>
    <col min="4" max="4" width="14.5703125" customWidth="1"/>
    <col min="5" max="5" width="15" customWidth="1"/>
    <col min="6" max="6" width="16.42578125" customWidth="1"/>
    <col min="7" max="7" width="7.28515625" customWidth="1"/>
    <col min="8" max="8" width="11.5703125" customWidth="1"/>
    <col min="10" max="10" width="16.85546875" customWidth="1"/>
    <col min="12" max="12" width="13.42578125" customWidth="1"/>
  </cols>
  <sheetData>
    <row r="1" spans="1:12" ht="18.75" x14ac:dyDescent="0.3">
      <c r="A1" s="10" t="s">
        <v>22</v>
      </c>
    </row>
    <row r="3" spans="1:12" x14ac:dyDescent="0.25">
      <c r="A3" t="s">
        <v>23</v>
      </c>
      <c r="B3" t="s">
        <v>5</v>
      </c>
      <c r="C3">
        <v>257.62700000000001</v>
      </c>
      <c r="D3" t="s">
        <v>32</v>
      </c>
      <c r="E3">
        <f>Lap-split3000</f>
        <v>91.523999999999944</v>
      </c>
    </row>
    <row r="4" spans="1:12" x14ac:dyDescent="0.25">
      <c r="A4" t="s">
        <v>4</v>
      </c>
      <c r="B4" t="s">
        <v>6</v>
      </c>
      <c r="C4">
        <v>1609.3440000000001</v>
      </c>
      <c r="D4" t="s">
        <v>33</v>
      </c>
      <c r="E4">
        <f>Lap-D19</f>
        <v>194.04500000000013</v>
      </c>
    </row>
    <row r="5" spans="1:12" x14ac:dyDescent="0.25">
      <c r="B5" t="s">
        <v>31</v>
      </c>
      <c r="C5">
        <v>0.2</v>
      </c>
      <c r="D5" t="s">
        <v>34</v>
      </c>
      <c r="E5">
        <f>Lap-split800</f>
        <v>230.5080000000001</v>
      </c>
    </row>
    <row r="6" spans="1:12" x14ac:dyDescent="0.25">
      <c r="B6" t="s">
        <v>36</v>
      </c>
      <c r="C6" s="1">
        <f>(1600 - 6*$C$3)/(12*3.14159265)</f>
        <v>1.4387076355469952</v>
      </c>
    </row>
    <row r="7" spans="1:12" s="7" customFormat="1" x14ac:dyDescent="0.25">
      <c r="A7" s="7" t="s">
        <v>2</v>
      </c>
      <c r="B7" s="7" t="s">
        <v>27</v>
      </c>
      <c r="C7" s="7" t="s">
        <v>0</v>
      </c>
      <c r="D7" s="7" t="s">
        <v>1</v>
      </c>
      <c r="E7" s="7" t="s">
        <v>11</v>
      </c>
      <c r="F7" s="7" t="s">
        <v>24</v>
      </c>
      <c r="G7" s="7" t="s">
        <v>25</v>
      </c>
      <c r="H7" s="7" t="s">
        <v>26</v>
      </c>
      <c r="I7" s="7" t="s">
        <v>28</v>
      </c>
      <c r="J7" s="7" t="s">
        <v>30</v>
      </c>
      <c r="K7" s="7" t="s">
        <v>25</v>
      </c>
      <c r="L7" s="7" t="s">
        <v>26</v>
      </c>
    </row>
    <row r="8" spans="1:12" x14ac:dyDescent="0.25">
      <c r="A8" s="3">
        <v>100</v>
      </c>
      <c r="B8" s="3"/>
      <c r="C8" s="3">
        <f t="shared" ref="C8:C37" si="0">FLOOR(A8/Lap,1)</f>
        <v>0</v>
      </c>
      <c r="D8" s="3">
        <f t="shared" ref="D8:D37" si="1">A8-C8*Lap</f>
        <v>100</v>
      </c>
      <c r="G8" s="1"/>
      <c r="H8" s="2"/>
    </row>
    <row r="9" spans="1:12" x14ac:dyDescent="0.25">
      <c r="A9" s="3">
        <v>200</v>
      </c>
      <c r="B9" s="3"/>
      <c r="C9" s="3">
        <f t="shared" si="0"/>
        <v>0</v>
      </c>
      <c r="D9" s="3">
        <f t="shared" si="1"/>
        <v>200</v>
      </c>
      <c r="G9" s="1"/>
      <c r="H9" s="2"/>
    </row>
    <row r="10" spans="1:12" x14ac:dyDescent="0.25">
      <c r="A10" s="4">
        <v>300</v>
      </c>
      <c r="B10" s="4"/>
      <c r="C10" s="4">
        <f t="shared" si="0"/>
        <v>1</v>
      </c>
      <c r="D10" s="4">
        <f t="shared" si="1"/>
        <v>42.37299999999999</v>
      </c>
      <c r="G10" s="1"/>
      <c r="H10" s="2"/>
      <c r="J10" s="1"/>
    </row>
    <row r="11" spans="1:12" x14ac:dyDescent="0.25">
      <c r="A11" s="4">
        <v>400</v>
      </c>
      <c r="B11" s="4"/>
      <c r="C11" s="4">
        <f t="shared" si="0"/>
        <v>1</v>
      </c>
      <c r="D11" s="4">
        <f t="shared" si="1"/>
        <v>142.37299999999999</v>
      </c>
      <c r="G11" s="1"/>
      <c r="H11" s="2"/>
      <c r="J11" s="1"/>
    </row>
    <row r="12" spans="1:12" x14ac:dyDescent="0.25">
      <c r="A12" s="4">
        <v>500</v>
      </c>
      <c r="B12" s="4"/>
      <c r="C12" s="4">
        <f t="shared" si="0"/>
        <v>1</v>
      </c>
      <c r="D12" s="4">
        <f t="shared" si="1"/>
        <v>242.37299999999999</v>
      </c>
      <c r="G12" s="1"/>
      <c r="H12" s="2"/>
      <c r="J12" s="1"/>
    </row>
    <row r="13" spans="1:12" x14ac:dyDescent="0.25">
      <c r="A13" s="5">
        <v>600</v>
      </c>
      <c r="B13" s="5"/>
      <c r="C13" s="5">
        <f t="shared" si="0"/>
        <v>2</v>
      </c>
      <c r="D13" s="5">
        <f t="shared" si="1"/>
        <v>84.745999999999981</v>
      </c>
      <c r="G13" s="1"/>
      <c r="H13" s="2"/>
      <c r="J13" s="1"/>
    </row>
    <row r="14" spans="1:12" x14ac:dyDescent="0.25">
      <c r="A14" s="6">
        <v>800</v>
      </c>
      <c r="B14" s="6"/>
      <c r="C14" s="6">
        <f t="shared" si="0"/>
        <v>3</v>
      </c>
      <c r="D14" s="6">
        <f t="shared" si="1"/>
        <v>27.118999999999915</v>
      </c>
      <c r="G14" s="1"/>
      <c r="H14" s="2"/>
      <c r="J14" s="1"/>
    </row>
    <row r="15" spans="1:12" x14ac:dyDescent="0.25">
      <c r="A15" s="6">
        <v>1000</v>
      </c>
      <c r="B15" s="6"/>
      <c r="C15" s="6">
        <f t="shared" si="0"/>
        <v>3</v>
      </c>
      <c r="D15" s="6">
        <f t="shared" si="1"/>
        <v>227.11899999999991</v>
      </c>
      <c r="G15" s="1"/>
      <c r="H15" s="2"/>
      <c r="J15" s="1"/>
    </row>
    <row r="16" spans="1:12" x14ac:dyDescent="0.25">
      <c r="A16" s="3">
        <v>1200</v>
      </c>
      <c r="B16" s="3"/>
      <c r="C16" s="3">
        <f t="shared" si="0"/>
        <v>4</v>
      </c>
      <c r="D16" s="3">
        <f t="shared" si="1"/>
        <v>169.49199999999996</v>
      </c>
      <c r="G16" s="1"/>
      <c r="H16" s="2"/>
      <c r="J16" s="1"/>
    </row>
    <row r="17" spans="1:12" x14ac:dyDescent="0.25">
      <c r="A17" s="4">
        <v>1500</v>
      </c>
      <c r="B17" s="4"/>
      <c r="C17" s="4">
        <f t="shared" si="0"/>
        <v>5</v>
      </c>
      <c r="D17" s="4">
        <f t="shared" si="1"/>
        <v>211.86500000000001</v>
      </c>
      <c r="G17" s="1"/>
      <c r="H17" s="2"/>
      <c r="J17" s="1"/>
    </row>
    <row r="18" spans="1:12" x14ac:dyDescent="0.25">
      <c r="A18" s="5">
        <v>1600</v>
      </c>
      <c r="B18" s="5"/>
      <c r="C18" s="5">
        <f t="shared" si="0"/>
        <v>6</v>
      </c>
      <c r="D18" s="5">
        <f t="shared" si="1"/>
        <v>54.237999999999829</v>
      </c>
      <c r="G18" s="1"/>
      <c r="H18" s="2"/>
      <c r="J18" s="1"/>
    </row>
    <row r="19" spans="1:12" x14ac:dyDescent="0.25">
      <c r="A19">
        <f>Mile</f>
        <v>1609.3440000000001</v>
      </c>
      <c r="B19" t="s">
        <v>3</v>
      </c>
      <c r="C19">
        <f t="shared" si="0"/>
        <v>6</v>
      </c>
      <c r="D19">
        <f t="shared" si="1"/>
        <v>63.58199999999988</v>
      </c>
      <c r="E19" s="5" t="s">
        <v>12</v>
      </c>
      <c r="F19">
        <f>D19-split1600</f>
        <v>9.3440000000000509</v>
      </c>
      <c r="G19" s="1">
        <f>F19*5280/Mile</f>
        <v>30.656167979002792</v>
      </c>
      <c r="H19" s="2">
        <f>12*(ABS(G19)-FLOOR(ABS(G19),1))</f>
        <v>7.8740157480335</v>
      </c>
      <c r="I19">
        <f>42.369+dr</f>
        <v>42.569000000000003</v>
      </c>
      <c r="J19" s="1">
        <f>2*I19*SIN(F19/(2*I19))</f>
        <v>9.32525269752675</v>
      </c>
      <c r="K19" s="1">
        <f>J19*5280/Mile</f>
        <v>30.594661081124507</v>
      </c>
      <c r="L19" s="2">
        <f>12*(ABS(K19)-FLOOR(ABS(K19),1))</f>
        <v>7.1359329734940786</v>
      </c>
    </row>
    <row r="20" spans="1:12" x14ac:dyDescent="0.25">
      <c r="A20" s="6">
        <v>2000</v>
      </c>
      <c r="B20" s="6"/>
      <c r="C20" s="6">
        <f t="shared" si="0"/>
        <v>7</v>
      </c>
      <c r="D20" s="6">
        <f t="shared" si="1"/>
        <v>196.61099999999988</v>
      </c>
      <c r="G20" s="1"/>
      <c r="H20" s="2"/>
      <c r="J20" s="1"/>
      <c r="K20" s="1"/>
      <c r="L20" s="2"/>
    </row>
    <row r="21" spans="1:12" x14ac:dyDescent="0.25">
      <c r="A21" s="3">
        <v>3000</v>
      </c>
      <c r="B21" s="3"/>
      <c r="C21" s="3">
        <f t="shared" si="0"/>
        <v>11</v>
      </c>
      <c r="D21" s="3">
        <f t="shared" si="1"/>
        <v>166.10300000000007</v>
      </c>
      <c r="G21" s="1"/>
      <c r="H21" s="2"/>
      <c r="J21" s="1"/>
      <c r="K21" s="1"/>
      <c r="L21" s="2"/>
    </row>
    <row r="22" spans="1:12" x14ac:dyDescent="0.25">
      <c r="A22">
        <f>2*Mile</f>
        <v>3218.6880000000001</v>
      </c>
      <c r="B22" t="s">
        <v>7</v>
      </c>
      <c r="C22">
        <f t="shared" si="0"/>
        <v>12</v>
      </c>
      <c r="D22">
        <f t="shared" si="1"/>
        <v>127.16399999999976</v>
      </c>
      <c r="E22" s="4" t="s">
        <v>13</v>
      </c>
      <c r="F22">
        <f>D22-split4000</f>
        <v>-8.43100000000004</v>
      </c>
      <c r="G22" s="1">
        <f>F22*5280/Mile</f>
        <v>-27.660761154855773</v>
      </c>
      <c r="H22" s="2">
        <f>12*(ABS(G22)-FLOOR(ABS(G22),1))</f>
        <v>7.9291338582692816</v>
      </c>
      <c r="I22">
        <f>36.937+dr</f>
        <v>37.137</v>
      </c>
      <c r="J22" s="1">
        <f>2*I22*SIN(F22/(2*I22))</f>
        <v>-8.4129060830631488</v>
      </c>
      <c r="K22" s="1">
        <f>J22*5280/Mile</f>
        <v>-27.601397910312169</v>
      </c>
      <c r="L22" s="2">
        <f>12*(ABS(K22)-FLOOR(ABS(K22),1))</f>
        <v>7.2167749237460299</v>
      </c>
    </row>
    <row r="23" spans="1:12" x14ac:dyDescent="0.25">
      <c r="A23" s="4">
        <v>4000</v>
      </c>
      <c r="B23" s="4"/>
      <c r="C23" s="4">
        <f t="shared" si="0"/>
        <v>15</v>
      </c>
      <c r="D23" s="4">
        <f t="shared" si="1"/>
        <v>135.5949999999998</v>
      </c>
      <c r="G23" s="1"/>
      <c r="H23" s="2"/>
      <c r="J23" s="1"/>
      <c r="K23" s="1"/>
      <c r="L23" s="2"/>
    </row>
    <row r="24" spans="1:12" x14ac:dyDescent="0.25">
      <c r="A24">
        <f>3*Mile</f>
        <v>4828.0320000000002</v>
      </c>
      <c r="B24" t="s">
        <v>8</v>
      </c>
      <c r="C24">
        <f t="shared" si="0"/>
        <v>18</v>
      </c>
      <c r="D24">
        <f t="shared" si="1"/>
        <v>190.74600000000009</v>
      </c>
      <c r="E24" s="8" t="s">
        <v>35</v>
      </c>
      <c r="F24">
        <f>D24-watermile</f>
        <v>-3.299000000000035</v>
      </c>
      <c r="G24" s="1">
        <f>F24*5280/Mile</f>
        <v>-10.823490813648407</v>
      </c>
      <c r="H24" s="2">
        <f>12*(ABS(G24)-FLOOR(ABS(G24),1))</f>
        <v>9.8818897637808831</v>
      </c>
      <c r="I24">
        <f>42.369+dr</f>
        <v>42.569000000000003</v>
      </c>
      <c r="J24" s="1">
        <f>2*I24*SIN(F24/(2*I24))</f>
        <v>-3.2981745016597115</v>
      </c>
      <c r="K24" s="1">
        <f>J24*5280/Mile</f>
        <v>-10.820782485760207</v>
      </c>
      <c r="L24" s="2">
        <f>12*(ABS(K24)-FLOOR(ABS(K24),1))</f>
        <v>9.8493898291224795</v>
      </c>
    </row>
    <row r="25" spans="1:12" x14ac:dyDescent="0.25">
      <c r="A25" s="5">
        <v>5000</v>
      </c>
      <c r="B25" s="5"/>
      <c r="C25" s="5">
        <f t="shared" si="0"/>
        <v>19</v>
      </c>
      <c r="D25" s="5">
        <f t="shared" si="1"/>
        <v>105.08699999999953</v>
      </c>
      <c r="G25" s="1"/>
      <c r="H25" s="2"/>
      <c r="J25" s="1"/>
      <c r="K25" s="1"/>
      <c r="L25" s="2"/>
    </row>
    <row r="26" spans="1:12" x14ac:dyDescent="0.25">
      <c r="A26">
        <v>6000</v>
      </c>
      <c r="C26">
        <f t="shared" si="0"/>
        <v>23</v>
      </c>
      <c r="D26">
        <f t="shared" si="1"/>
        <v>74.578999999999724</v>
      </c>
      <c r="E26" s="5" t="s">
        <v>14</v>
      </c>
      <c r="F26">
        <f>D26-split600</f>
        <v>-10.167000000000257</v>
      </c>
      <c r="G26" s="1">
        <f t="shared" ref="G26:G40" si="2">F26*5280/Mile</f>
        <v>-33.356299212599268</v>
      </c>
      <c r="H26" s="2">
        <f t="shared" ref="H26:H40" si="3">12*(ABS(G26)-FLOOR(ABS(G26),1))</f>
        <v>4.2755905511912147</v>
      </c>
      <c r="I26">
        <f>10+dr</f>
        <v>10.199999999999999</v>
      </c>
      <c r="J26" s="1">
        <f>2*I26*SIN(F26/(2*I26))</f>
        <v>-9.7513079791851496</v>
      </c>
      <c r="K26" s="1">
        <f t="shared" ref="K26:K37" si="4">J26*5280/Mile</f>
        <v>-31.992480246670436</v>
      </c>
      <c r="L26" s="2">
        <f t="shared" ref="L26:L37" si="5">12*(ABS(K26)-FLOOR(ABS(K26),1))</f>
        <v>11.909762960045228</v>
      </c>
    </row>
    <row r="27" spans="1:12" x14ac:dyDescent="0.25">
      <c r="A27">
        <v>7000</v>
      </c>
      <c r="C27">
        <f t="shared" si="0"/>
        <v>27</v>
      </c>
      <c r="D27">
        <f t="shared" si="1"/>
        <v>44.070999999999913</v>
      </c>
      <c r="E27" s="9" t="s">
        <v>15</v>
      </c>
      <c r="F27">
        <f>D27-split300</f>
        <v>1.6979999999999222</v>
      </c>
      <c r="G27" s="1">
        <f t="shared" si="2"/>
        <v>5.5708661417320284</v>
      </c>
      <c r="H27" s="2">
        <f t="shared" si="3"/>
        <v>6.8503937007843412</v>
      </c>
      <c r="I27">
        <f>42.369+dr</f>
        <v>42.569000000000003</v>
      </c>
      <c r="J27" s="1">
        <f t="shared" ref="J27:J32" si="6">2*I27*SIN(F27/(2*I27))</f>
        <v>1.6978874342465584</v>
      </c>
      <c r="K27" s="1">
        <f t="shared" si="4"/>
        <v>5.5704968315175796</v>
      </c>
      <c r="L27" s="2">
        <f t="shared" si="5"/>
        <v>6.8459619782109549</v>
      </c>
    </row>
    <row r="28" spans="1:12" x14ac:dyDescent="0.25">
      <c r="A28">
        <v>8000</v>
      </c>
      <c r="C28">
        <f t="shared" si="0"/>
        <v>31</v>
      </c>
      <c r="D28">
        <f t="shared" si="1"/>
        <v>13.563000000000102</v>
      </c>
      <c r="E28" t="s">
        <v>16</v>
      </c>
      <c r="F28">
        <f>D28</f>
        <v>13.563000000000102</v>
      </c>
      <c r="G28" s="1">
        <f t="shared" si="2"/>
        <v>44.498031496063327</v>
      </c>
      <c r="H28" s="2">
        <f t="shared" si="3"/>
        <v>5.9763779527599183</v>
      </c>
      <c r="I28">
        <f>42.369+dr</f>
        <v>42.569000000000003</v>
      </c>
      <c r="J28" s="1">
        <f t="shared" si="6"/>
        <v>13.505704825677839</v>
      </c>
      <c r="K28" s="1">
        <f t="shared" si="4"/>
        <v>44.310055202355109</v>
      </c>
      <c r="L28" s="2">
        <f t="shared" si="5"/>
        <v>3.7206624282613063</v>
      </c>
    </row>
    <row r="29" spans="1:12" x14ac:dyDescent="0.25">
      <c r="A29">
        <f>5*Mile</f>
        <v>8046.72</v>
      </c>
      <c r="B29" t="s">
        <v>9</v>
      </c>
      <c r="C29">
        <f t="shared" si="0"/>
        <v>31</v>
      </c>
      <c r="D29">
        <f t="shared" si="1"/>
        <v>60.283000000000357</v>
      </c>
      <c r="E29" s="5" t="s">
        <v>12</v>
      </c>
      <c r="F29">
        <f>D29-split1600</f>
        <v>6.0450000000005275</v>
      </c>
      <c r="G29" s="1">
        <f t="shared" si="2"/>
        <v>19.83267716535606</v>
      </c>
      <c r="H29" s="2">
        <f t="shared" si="3"/>
        <v>9.9921259842727181</v>
      </c>
      <c r="I29">
        <f>42.369+dr</f>
        <v>42.569000000000003</v>
      </c>
      <c r="J29" s="1">
        <f t="shared" si="6"/>
        <v>6.0399221331870638</v>
      </c>
      <c r="K29" s="1">
        <f t="shared" si="4"/>
        <v>19.816017497332886</v>
      </c>
      <c r="L29" s="2">
        <f t="shared" si="5"/>
        <v>9.7922099679946371</v>
      </c>
    </row>
    <row r="30" spans="1:12" x14ac:dyDescent="0.25">
      <c r="A30">
        <v>9000</v>
      </c>
      <c r="C30">
        <f t="shared" si="0"/>
        <v>34</v>
      </c>
      <c r="D30">
        <f t="shared" si="1"/>
        <v>240.68199999999888</v>
      </c>
      <c r="E30" s="4" t="s">
        <v>17</v>
      </c>
      <c r="F30">
        <f>D30-split500</f>
        <v>-1.6910000000011109</v>
      </c>
      <c r="G30" s="1">
        <f t="shared" si="2"/>
        <v>-5.5479002624708365</v>
      </c>
      <c r="H30" s="2">
        <f t="shared" si="3"/>
        <v>6.5748031496500374</v>
      </c>
      <c r="I30">
        <f>42.369+dr</f>
        <v>42.569000000000003</v>
      </c>
      <c r="J30" s="1">
        <f t="shared" si="6"/>
        <v>-1.6908888206542416</v>
      </c>
      <c r="K30" s="1">
        <f t="shared" si="4"/>
        <v>-5.5475355008341252</v>
      </c>
      <c r="L30" s="2">
        <f t="shared" si="5"/>
        <v>6.570426010009502</v>
      </c>
    </row>
    <row r="31" spans="1:12" x14ac:dyDescent="0.25">
      <c r="A31">
        <v>10000</v>
      </c>
      <c r="C31">
        <f t="shared" si="0"/>
        <v>38</v>
      </c>
      <c r="D31">
        <f t="shared" si="1"/>
        <v>210.17399999999907</v>
      </c>
      <c r="E31" s="4" t="s">
        <v>18</v>
      </c>
      <c r="F31">
        <f>D31-split1500</f>
        <v>-1.6910000000009404</v>
      </c>
      <c r="G31" s="1">
        <f t="shared" si="2"/>
        <v>-5.5479002624702769</v>
      </c>
      <c r="H31" s="2">
        <f t="shared" si="3"/>
        <v>6.5748031496433228</v>
      </c>
      <c r="I31">
        <f>42.369+dr</f>
        <v>42.569000000000003</v>
      </c>
      <c r="J31" s="1">
        <f t="shared" si="6"/>
        <v>-1.6908888206540711</v>
      </c>
      <c r="K31" s="1">
        <f t="shared" si="4"/>
        <v>-5.5475355008335656</v>
      </c>
      <c r="L31" s="2">
        <f t="shared" si="5"/>
        <v>6.5704260100027874</v>
      </c>
    </row>
    <row r="32" spans="1:12" x14ac:dyDescent="0.25">
      <c r="A32">
        <v>11000</v>
      </c>
      <c r="C32">
        <f t="shared" si="0"/>
        <v>42</v>
      </c>
      <c r="D32">
        <f t="shared" si="1"/>
        <v>179.66599999999926</v>
      </c>
      <c r="E32" s="3" t="s">
        <v>19</v>
      </c>
      <c r="F32">
        <f>D32-split1200</f>
        <v>10.173999999999296</v>
      </c>
      <c r="G32" s="1">
        <f t="shared" si="2"/>
        <v>33.379265091861207</v>
      </c>
      <c r="H32" s="2">
        <f t="shared" si="3"/>
        <v>4.5511811023344819</v>
      </c>
      <c r="I32">
        <f>18+dr</f>
        <v>18.2</v>
      </c>
      <c r="J32" s="1">
        <f t="shared" si="6"/>
        <v>10.042045380614052</v>
      </c>
      <c r="K32" s="1">
        <f t="shared" si="4"/>
        <v>32.94634311225083</v>
      </c>
      <c r="L32" s="2">
        <f t="shared" si="5"/>
        <v>11.356117347009956</v>
      </c>
    </row>
    <row r="33" spans="1:12" x14ac:dyDescent="0.25">
      <c r="A33">
        <v>12000</v>
      </c>
      <c r="C33">
        <f t="shared" si="0"/>
        <v>46</v>
      </c>
      <c r="D33">
        <f t="shared" si="1"/>
        <v>149.15799999999945</v>
      </c>
      <c r="E33" s="4" t="s">
        <v>20</v>
      </c>
      <c r="F33">
        <f>D33-split400</f>
        <v>6.7849999999994566</v>
      </c>
      <c r="G33" s="1">
        <f t="shared" si="2"/>
        <v>22.260498687662256</v>
      </c>
      <c r="H33" s="2">
        <f t="shared" si="3"/>
        <v>3.1259842519470737</v>
      </c>
      <c r="I33">
        <f>36.937+dr</f>
        <v>37.137</v>
      </c>
      <c r="J33" s="1">
        <f>2*I33*SIN(F33/(2*I33))</f>
        <v>6.7755671382815059</v>
      </c>
      <c r="K33" s="1">
        <f t="shared" si="4"/>
        <v>22.229550978613865</v>
      </c>
      <c r="L33" s="2">
        <f t="shared" si="5"/>
        <v>2.7546117433663824</v>
      </c>
    </row>
    <row r="34" spans="1:12" x14ac:dyDescent="0.25">
      <c r="A34">
        <v>13000</v>
      </c>
      <c r="C34">
        <f t="shared" si="0"/>
        <v>50</v>
      </c>
      <c r="D34">
        <f t="shared" si="1"/>
        <v>118.64999999999964</v>
      </c>
      <c r="E34" s="5" t="s">
        <v>21</v>
      </c>
      <c r="F34">
        <f>D34-split5000</f>
        <v>13.563000000000102</v>
      </c>
      <c r="G34" s="1">
        <f t="shared" si="2"/>
        <v>44.498031496063327</v>
      </c>
      <c r="H34" s="2">
        <f t="shared" si="3"/>
        <v>5.9763779527599183</v>
      </c>
      <c r="I34">
        <f>36.937+dr</f>
        <v>37.137</v>
      </c>
      <c r="J34" s="1">
        <f>2*I34*SIN(F34/(2*I34))</f>
        <v>13.487747957850756</v>
      </c>
      <c r="K34" s="1">
        <f t="shared" si="4"/>
        <v>44.25114159399854</v>
      </c>
      <c r="L34" s="2">
        <f t="shared" si="5"/>
        <v>3.013699127982477</v>
      </c>
    </row>
    <row r="35" spans="1:12" x14ac:dyDescent="0.25">
      <c r="A35">
        <v>14000</v>
      </c>
      <c r="C35">
        <f t="shared" si="0"/>
        <v>54</v>
      </c>
      <c r="D35">
        <f t="shared" si="1"/>
        <v>88.141999999999825</v>
      </c>
      <c r="E35" s="5" t="s">
        <v>14</v>
      </c>
      <c r="F35">
        <f>D35-split600</f>
        <v>3.3959999999998445</v>
      </c>
      <c r="G35" s="1">
        <f t="shared" si="2"/>
        <v>11.141732283464057</v>
      </c>
      <c r="H35" s="2">
        <f t="shared" si="3"/>
        <v>1.7007874015686824</v>
      </c>
      <c r="I35" s="11" t="s">
        <v>29</v>
      </c>
      <c r="J35" s="1">
        <f>F35</f>
        <v>3.3959999999998445</v>
      </c>
      <c r="K35" s="1">
        <f t="shared" si="4"/>
        <v>11.141732283464057</v>
      </c>
      <c r="L35" s="2">
        <f t="shared" si="5"/>
        <v>1.7007874015686824</v>
      </c>
    </row>
    <row r="36" spans="1:12" x14ac:dyDescent="0.25">
      <c r="A36">
        <v>15000</v>
      </c>
      <c r="C36">
        <f t="shared" si="0"/>
        <v>58</v>
      </c>
      <c r="D36">
        <f t="shared" si="1"/>
        <v>57.634000000000015</v>
      </c>
      <c r="E36" s="5" t="s">
        <v>12</v>
      </c>
      <c r="F36">
        <f>D36-split1600</f>
        <v>3.3960000000001855</v>
      </c>
      <c r="G36" s="1">
        <f t="shared" si="2"/>
        <v>11.141732283465176</v>
      </c>
      <c r="H36" s="2">
        <f t="shared" si="3"/>
        <v>1.7007874015821116</v>
      </c>
      <c r="I36">
        <f>42.369+dr</f>
        <v>42.569000000000003</v>
      </c>
      <c r="J36" s="1">
        <f>2*I36*SIN(F36/(2*I36))</f>
        <v>3.3950995277016971</v>
      </c>
      <c r="K36" s="1">
        <f t="shared" si="4"/>
        <v>11.13877797802394</v>
      </c>
      <c r="L36" s="2">
        <f t="shared" si="5"/>
        <v>1.6653357362872825</v>
      </c>
    </row>
    <row r="37" spans="1:12" x14ac:dyDescent="0.25">
      <c r="A37">
        <f>10*Mile</f>
        <v>16093.44</v>
      </c>
      <c r="B37" t="s">
        <v>10</v>
      </c>
      <c r="C37">
        <f t="shared" si="0"/>
        <v>62</v>
      </c>
      <c r="D37">
        <f t="shared" si="1"/>
        <v>120.56600000000071</v>
      </c>
      <c r="E37" s="4" t="s">
        <v>13</v>
      </c>
      <c r="F37">
        <f>D37-split4000</f>
        <v>-15.028999999999087</v>
      </c>
      <c r="G37" s="1">
        <f t="shared" si="2"/>
        <v>-49.307742782149234</v>
      </c>
      <c r="H37" s="2">
        <f t="shared" si="3"/>
        <v>3.6929133857908027</v>
      </c>
      <c r="I37">
        <f>36.937+dr</f>
        <v>37.137</v>
      </c>
      <c r="J37" s="1">
        <f>2*I37*SIN(F37/(2*I37))</f>
        <v>-14.926652732316812</v>
      </c>
      <c r="K37" s="1">
        <f t="shared" si="4"/>
        <v>-48.971957783191641</v>
      </c>
      <c r="L37" s="2">
        <f t="shared" si="5"/>
        <v>11.663493398299693</v>
      </c>
    </row>
    <row r="39" spans="1:12" x14ac:dyDescent="0.25">
      <c r="A39" t="s">
        <v>37</v>
      </c>
      <c r="C39" t="s">
        <v>40</v>
      </c>
      <c r="D39">
        <v>61.015999999999998</v>
      </c>
      <c r="E39" s="5" t="s">
        <v>12</v>
      </c>
      <c r="F39">
        <f>D39-D36</f>
        <v>3.3819999999999837</v>
      </c>
      <c r="G39" s="1">
        <f t="shared" si="2"/>
        <v>11.095800524934329</v>
      </c>
      <c r="H39" s="2">
        <f t="shared" si="3"/>
        <v>1.1496062992119533</v>
      </c>
    </row>
    <row r="40" spans="1:12" x14ac:dyDescent="0.25">
      <c r="A40" t="s">
        <v>38</v>
      </c>
      <c r="C40" t="s">
        <v>40</v>
      </c>
      <c r="D40">
        <v>30.507999999999999</v>
      </c>
      <c r="E40" s="12" t="s">
        <v>39</v>
      </c>
      <c r="F40">
        <f>D40-D14</f>
        <v>3.3890000000000846</v>
      </c>
      <c r="G40" s="1">
        <f t="shared" si="2"/>
        <v>11.118766404199752</v>
      </c>
      <c r="H40" s="2">
        <f t="shared" si="3"/>
        <v>1.4251968503970218</v>
      </c>
    </row>
  </sheetData>
  <pageMargins left="0.7" right="0.7" top="0.75" bottom="0.75" header="0.3" footer="0.3"/>
  <pageSetup scale="8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Sheet1</vt:lpstr>
      <vt:lpstr>Sheet2</vt:lpstr>
      <vt:lpstr>Sheet3</vt:lpstr>
      <vt:lpstr>Sheet1!_MailOriginal</vt:lpstr>
      <vt:lpstr>dr</vt:lpstr>
      <vt:lpstr>Lap</vt:lpstr>
      <vt:lpstr>Mile</vt:lpstr>
      <vt:lpstr>slit600</vt:lpstr>
      <vt:lpstr>split100</vt:lpstr>
      <vt:lpstr>split1000</vt:lpstr>
      <vt:lpstr>split1200</vt:lpstr>
      <vt:lpstr>split1500</vt:lpstr>
      <vt:lpstr>split1600</vt:lpstr>
      <vt:lpstr>split200</vt:lpstr>
      <vt:lpstr>split2000</vt:lpstr>
      <vt:lpstr>split300</vt:lpstr>
      <vt:lpstr>split3000</vt:lpstr>
      <vt:lpstr>split400</vt:lpstr>
      <vt:lpstr>split4000</vt:lpstr>
      <vt:lpstr>split500</vt:lpstr>
      <vt:lpstr>split5000</vt:lpstr>
      <vt:lpstr>split600</vt:lpstr>
      <vt:lpstr>split800</vt:lpstr>
      <vt:lpstr>water3k</vt:lpstr>
      <vt:lpstr>watermile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2012-01-25T23:54:58Z</dcterms:modified>
</cp:coreProperties>
</file>